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exas example" state="visible" r:id="rId5"/>
    <sheet sheetId="3" name="Blank template" state="visible" r:id="rId6"/>
  </sheets>
  <calcPr calcId="171027"/>
</workbook>
</file>

<file path=xl/sharedStrings.xml><?xml version="1.0" encoding="utf-8"?>
<sst xmlns="http://schemas.openxmlformats.org/spreadsheetml/2006/main" count="123" uniqueCount="71">
  <si>
    <t>How to use this worksheet</t>
  </si>
  <si>
    <t>The yellow cells are yours. Type a number, a penalty, or a name. The gray cells calculate. Do not type over the gray cells.</t>
  </si>
  <si>
    <t>There are two calculator tabs. Texas example is already filled in for one issue and two candidates. Blank template is the same sheet with the yellow cells empty. You can add up to four issues and four candidates. Leave a row blank to skip it.</t>
  </si>
  <si>
    <t>This is the same arithmetic as the methodology page. It is a tool for your own ballot. The Texas tab is an illustration, not an endorsement and not an official scorecard.</t>
  </si>
  <si>
    <t/>
  </si>
  <si>
    <t>An issue</t>
  </si>
  <si>
    <t>Conduct is how directly the law targets peaceful, non-violent people, from 1 to 5.</t>
  </si>
  <si>
    <t>Penalty is one of the five kinds in the list: a civil fine, a license or loss of property, a misdemeanor that can mean jail, a felony, or decades, life, or civil death. “Misdemeanor, up to a year” is a bucket. A Class B charge, which can mean up to 180 days, falls into it, and so does a Class A misdemeanor. In Texas, amounts over four ounces of marijuana are felonies, which are the felony category instead. Each kind has a harshness from 1 to 5. The sheet looks that harshness up for you.</t>
  </si>
  <si>
    <t>Harm gives 60 percent of its weight to conduct and 40 percent to harshness, rounds to the nearest whole number, and stays between 1 and 5.</t>
  </si>
  <si>
    <t>Reach is how many people can fall under the penalty, from 1 to 5.</t>
  </si>
  <si>
    <t>The four office routes run from 0 to 5. They describe what the office can do, not what the penalty is. Writing or vetoing the law. Picking the people who decide. Controlling the money. Tipping the balance.</t>
  </si>
  <si>
    <t>Office impact is the strongest route. If another route is 3 or higher, add 1. The result stays between 1 and 5. A blank set of routes still scores 1.</t>
  </si>
  <si>
    <t>Power is harm times reach times office impact. The highest power is 125.</t>
  </si>
  <si>
    <t>A candidate</t>
  </si>
  <si>
    <t>Alignment is the candidate's record on that issue, from −2 (expand the penalty) to +2 (remove it or cut it substantially). Divide by 2, multiply by the issue's power, and add the issues.</t>
  </si>
  <si>
    <t>Winnability is the chance of winning, from 1 to 5. The weights are 0.4, 0.7, 1, 1.15, and 1.3. A 3 leaves the total unchanged.</t>
  </si>
  <si>
    <t>The candidate's score is that signed total times the winnability weight.</t>
  </si>
  <si>
    <t>The call</t>
  </si>
  <si>
    <t>The sheet names the higher score, then applies four gates. A score that is not positive is a toss-up. A leader whose chance of winning is below 2 is a toss-up. A leading score below 8 is a toss-up. If the gap between leader and runner-up, divided by the size of the leader's score, is below 0.18, the call is a toss-up. Otherwise the call is an endorsement of the leader.</t>
  </si>
  <si>
    <t>If two scores tie, the sheet uses the name that appears first. On the methodology page a tie also looks at who is more likely to win, then at who was entered first.</t>
  </si>
  <si>
    <t>Score every candidate who is actually on the ballot. This sheet has room for four.</t>
  </si>
  <si>
    <t>Texas example, already filled in</t>
  </si>
  <si>
    <t>Illustration only. These scores are not an endorsement and not an official scorecard. Yellow cells are the inputs. Gray cells calculate.</t>
  </si>
  <si>
    <t>The penalty “Misdemeanor, up to a year” is the method’s bucket. A Class B charge, up to 180 days, falls into it. More than two ounces and up to four ounces is a Class A misdemeanor. Amounts over four ounces are felonies.</t>
  </si>
  <si>
    <t>Hypothetical Candidate R for 2026 Texas Governor, Candidate R for short, and Hypothetical Candidate D for 2026 Texas Governor, Candidate D for short, are the two major-party columns. Hypothetical Candidate L is the Libertarian on the same ballot. Any resemblance to the actual nominees is, of course, purely hypothetical. Check the sources.</t>
  </si>
  <si>
    <t>Penalty</t>
  </si>
  <si>
    <t>Harshness</t>
  </si>
  <si>
    <t>Civil fine</t>
  </si>
  <si>
    <t>License, property, or forfeiture</t>
  </si>
  <si>
    <t>Issue</t>
  </si>
  <si>
    <t>Conduct</t>
  </si>
  <si>
    <t>Reach</t>
  </si>
  <si>
    <t>Writing or vetoing the law</t>
  </si>
  <si>
    <t>Picking the people who decide</t>
  </si>
  <si>
    <t>Controlling the money</t>
  </si>
  <si>
    <t>Tipping the balance</t>
  </si>
  <si>
    <t>Harm</t>
  </si>
  <si>
    <t>Office impact</t>
  </si>
  <si>
    <t>Power</t>
  </si>
  <si>
    <t>Misdemeanor, up to a year</t>
  </si>
  <si>
    <t>Penalties on cannabis and hemp</t>
  </si>
  <si>
    <t>Felony imprisonment</t>
  </si>
  <si>
    <t>Decades, life, or civil death</t>
  </si>
  <si>
    <t>Winnability</t>
  </si>
  <si>
    <t>Weight</t>
  </si>
  <si>
    <t>Candidate</t>
  </si>
  <si>
    <t>Issue 1</t>
  </si>
  <si>
    <t>Issue 2</t>
  </si>
  <si>
    <t>Issue 3</t>
  </si>
  <si>
    <t>Issue 4</t>
  </si>
  <si>
    <t>Signed total</t>
  </si>
  <si>
    <t>Score</t>
  </si>
  <si>
    <t>Candidate R</t>
  </si>
  <si>
    <t>Candidate D</t>
  </si>
  <si>
    <t>Conduct share</t>
  </si>
  <si>
    <t>Leader</t>
  </si>
  <si>
    <t>Leading score</t>
  </si>
  <si>
    <t>Penalty share</t>
  </si>
  <si>
    <t>Runner-up</t>
  </si>
  <si>
    <t>Runner-up score</t>
  </si>
  <si>
    <t>Second route counts at</t>
  </si>
  <si>
    <t>Relative gap</t>
  </si>
  <si>
    <t>Bump</t>
  </si>
  <si>
    <t>Call</t>
  </si>
  <si>
    <t>Lowest office impact</t>
  </si>
  <si>
    <t>Highest score on a 1 to 5 scale</t>
  </si>
  <si>
    <t>Lowest winnability to endorse</t>
  </si>
  <si>
    <t>Smallest leading score</t>
  </si>
  <si>
    <t>Toss-up gap</t>
  </si>
  <si>
    <t>Blank template</t>
  </si>
  <si>
    <t>Type the yellow cells. Leave a row blank to skip it. Gray cells calculate. This is not an official scorecard.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</si>
</sst>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6"/>
    </font>
    <font>
      <b/>
    </font>
  </fonts>
  <fills count="4">
    <fill>
      <patternFill patternType="none"/>
    </fill>
    <fill>
      <patternFill patternType="gray125"/>
    </fill>
    <fill>
      <patternFill patternType="solid">
        <fgColor rgb="FFFEF3C7"/>
      </patternFill>
    </fill>
    <fill>
      <patternFill patternType="solid">
        <fgColor rgb="FFE5E7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2" fillId="0" borderId="0" xfId="0" applyFont="1" applyAlignment="1">
      <alignment wrapText="1"/>
    </xf>
    <xf numFmtId="0" fontId="0" fillId="2" borderId="1" xfId="0" applyFill="1" applyBorder="1"/>
    <xf numFmtId="0" fontId="0" fillId="3" borderId="1" xfId="0" applyFill="1" applyBorder="1"/>
    <xf numFmtId="0" fontId="0" fillId="3"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FormatPr defaultRowHeight="15" outlineLevelRow="0" outlineLevelCol="0" x14ac:dyDescent="55"/>
  <cols>
    <col min="1" max="1" width="108" customWidth="1"/>
  </cols>
  <sheetData>
    <row r="1" spans="1:1" s="1" customFormat="1" x14ac:dyDescent="0.25">
      <c r="A1" s="2" t="s">
        <v>0</v>
      </c>
    </row>
    <row r="2" spans="1:1" x14ac:dyDescent="0.25">
      <c r="A2" s="3" t="s">
        <v>1</v>
      </c>
    </row>
    <row r="3" spans="1:1" x14ac:dyDescent="0.25">
      <c r="A3" s="3" t="s">
        <v>2</v>
      </c>
    </row>
    <row r="4" spans="1:1" x14ac:dyDescent="0.25">
      <c r="A4" s="3" t="s">
        <v>3</v>
      </c>
    </row>
    <row r="5" spans="1:1" x14ac:dyDescent="0.25">
      <c r="A5" s="3" t="s">
        <v>4</v>
      </c>
    </row>
    <row r="6" spans="1:1" x14ac:dyDescent="0.25">
      <c r="A6" s="3" t="s">
        <v>5</v>
      </c>
    </row>
    <row r="7" spans="1:1" x14ac:dyDescent="0.25">
      <c r="A7" s="3" t="s">
        <v>6</v>
      </c>
    </row>
    <row r="8" spans="1:1" x14ac:dyDescent="0.25">
      <c r="A8" s="3" t="s">
        <v>7</v>
      </c>
    </row>
    <row r="9" spans="1:1" x14ac:dyDescent="0.25">
      <c r="A9" s="3" t="s">
        <v>8</v>
      </c>
    </row>
    <row r="10" spans="1:1" x14ac:dyDescent="0.25">
      <c r="A10" s="3" t="s">
        <v>9</v>
      </c>
    </row>
    <row r="11" spans="1:1" x14ac:dyDescent="0.25">
      <c r="A11" s="3" t="s">
        <v>10</v>
      </c>
    </row>
    <row r="12" spans="1:1" x14ac:dyDescent="0.25">
      <c r="A12" s="3" t="s">
        <v>11</v>
      </c>
    </row>
    <row r="13" spans="1:1" x14ac:dyDescent="0.25">
      <c r="A13" s="3" t="s">
        <v>12</v>
      </c>
    </row>
    <row r="14" spans="1:1" x14ac:dyDescent="0.25">
      <c r="A14" s="3" t="s">
        <v>4</v>
      </c>
    </row>
    <row r="15" spans="1:1" x14ac:dyDescent="0.25">
      <c r="A15" s="3" t="s">
        <v>13</v>
      </c>
    </row>
    <row r="16" spans="1:1" x14ac:dyDescent="0.25">
      <c r="A16" s="3" t="s">
        <v>14</v>
      </c>
    </row>
    <row r="17" spans="1:1" x14ac:dyDescent="0.25">
      <c r="A17" s="3" t="s">
        <v>15</v>
      </c>
    </row>
    <row r="18" spans="1:1" x14ac:dyDescent="0.25">
      <c r="A18" s="3" t="s">
        <v>16</v>
      </c>
    </row>
    <row r="19" spans="1:1" x14ac:dyDescent="0.25">
      <c r="A19" s="3" t="s">
        <v>4</v>
      </c>
    </row>
    <row r="20" spans="1:1" x14ac:dyDescent="0.25">
      <c r="A20" s="3" t="s">
        <v>17</v>
      </c>
    </row>
    <row r="21" spans="1:1" x14ac:dyDescent="0.25">
      <c r="A21" s="3" t="s">
        <v>18</v>
      </c>
    </row>
    <row r="22" spans="1:1" x14ac:dyDescent="0.25">
      <c r="A22" s="3" t="s">
        <v>19</v>
      </c>
    </row>
    <row r="23" spans="1:1" x14ac:dyDescent="0.25">
      <c r="A23" s="3" t="s">
        <v>20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pane ySplit="7" topLeftCell="A8" activePane="bottomLeft" state="frozen"/>
      <selection pane="bottomLeft"/>
    </sheetView>
  </sheetViews>
  <sheetFormatPr defaultRowHeight="15" outlineLevelRow="0" outlineLevelCol="0" x14ac:dyDescent="55"/>
  <cols>
    <col min="1" max="1" width="36" customWidth="1"/>
    <col min="2" max="2" width="14" customWidth="1"/>
    <col min="3" max="3" width="32" customWidth="1"/>
    <col min="4" max="4" width="12" customWidth="1"/>
    <col min="5" max="5" width="28" customWidth="1"/>
    <col min="6" max="6" width="32" customWidth="1"/>
    <col min="7" max="7" width="24" customWidth="1"/>
    <col min="8" max="8" width="22" customWidth="1"/>
    <col min="9" max="9" width="14" customWidth="1"/>
    <col min="10" max="10" width="12" customWidth="1"/>
    <col min="11" max="11" width="16" customWidth="1"/>
    <col min="12" max="12" width="12" customWidth="1"/>
    <col min="13" max="13" width="14" customWidth="1"/>
    <col min="14" max="14" width="42" customWidth="1"/>
    <col min="15" max="15" width="18" customWidth="1"/>
  </cols>
  <sheetData>
    <row r="1" spans="1:1" x14ac:dyDescent="0.25">
      <c r="A1" s="1" t="s">
        <v>21</v>
      </c>
    </row>
    <row r="2" ht="32" customHeight="1" spans="1:12" x14ac:dyDescent="0.25">
      <c r="A2" s="4" t="s">
        <v>22</v>
      </c>
      <c r="B2" s="4"/>
      <c r="C2" s="4"/>
      <c r="D2" s="4"/>
      <c r="E2" s="4"/>
      <c r="F2" s="4"/>
      <c r="G2" s="4"/>
      <c r="H2" s="4"/>
      <c r="I2" s="4"/>
      <c r="J2" s="4"/>
      <c r="K2" s="4"/>
      <c r="L2" s="4"/>
    </row>
    <row r="3" ht="36" customHeight="1" spans="1:12" x14ac:dyDescent="0.25">
      <c r="A3" s="4" t="s">
        <v>23</v>
      </c>
      <c r="B3" s="4"/>
      <c r="C3" s="4"/>
      <c r="D3" s="4"/>
      <c r="E3" s="4"/>
      <c r="F3" s="4"/>
      <c r="G3" s="4"/>
      <c r="H3" s="4"/>
      <c r="I3" s="4"/>
      <c r="J3" s="4"/>
      <c r="K3" s="4"/>
      <c r="L3" s="4"/>
    </row>
    <row r="4" ht="48" customHeight="1" spans="1:15" x14ac:dyDescent="0.25">
      <c r="A4" s="4" t="s">
        <v>24</v>
      </c>
      <c r="B4" s="4"/>
      <c r="C4" s="4"/>
      <c r="D4" s="4"/>
      <c r="E4" s="4"/>
      <c r="F4" s="4"/>
      <c r="G4" s="4"/>
      <c r="H4" s="4"/>
      <c r="I4" s="4"/>
      <c r="J4" s="4"/>
      <c r="K4" s="4"/>
      <c r="L4" s="4"/>
      <c r="N4" t="s">
        <v>25</v>
      </c>
      <c r="O4" t="s">
        <v>26</v>
      </c>
    </row>
    <row r="5" spans="14:15" x14ac:dyDescent="0.25">
      <c r="N5" t="s">
        <v>27</v>
      </c>
      <c r="O5">
        <v>1</v>
      </c>
    </row>
    <row r="6" spans="14:15" x14ac:dyDescent="0.25">
      <c r="N6" t="s">
        <v>28</v>
      </c>
      <c r="O6">
        <v>2</v>
      </c>
    </row>
    <row r="7" ht="32" customHeight="1" spans="1:15" x14ac:dyDescent="0.25">
      <c r="A7" s="5" t="s">
        <v>29</v>
      </c>
      <c r="B7" s="5" t="s">
        <v>30</v>
      </c>
      <c r="C7" s="5" t="s">
        <v>25</v>
      </c>
      <c r="D7" s="5" t="s">
        <v>31</v>
      </c>
      <c r="E7" s="5" t="s">
        <v>32</v>
      </c>
      <c r="F7" s="5" t="s">
        <v>33</v>
      </c>
      <c r="G7" s="5" t="s">
        <v>34</v>
      </c>
      <c r="H7" s="5" t="s">
        <v>35</v>
      </c>
      <c r="I7" s="5" t="s">
        <v>26</v>
      </c>
      <c r="J7" s="5" t="s">
        <v>36</v>
      </c>
      <c r="K7" s="5" t="s">
        <v>37</v>
      </c>
      <c r="L7" s="5" t="s">
        <v>38</v>
      </c>
      <c r="N7" t="s">
        <v>39</v>
      </c>
      <c r="O7">
        <v>3</v>
      </c>
    </row>
    <row r="8" spans="1:15" x14ac:dyDescent="0.25">
      <c r="A8" s="6" t="s">
        <v>40</v>
      </c>
      <c r="B8" s="6">
        <v>5</v>
      </c>
      <c r="C8" s="6" t="s">
        <v>39</v>
      </c>
      <c r="D8" s="6">
        <v>4</v>
      </c>
      <c r="E8" s="6">
        <v>4</v>
      </c>
      <c r="F8" s="6">
        <v>3</v>
      </c>
      <c r="G8" s="6">
        <v>2</v>
      </c>
      <c r="H8" s="6">
        <v>2</v>
      </c>
      <c r="I8" s="7">
        <f>IF(C8="","",IFERROR(VLOOKUP(C8,$N$5:$O$9,2,FALSE),""))</f>
      </c>
      <c r="J8" s="7">
        <f>IF(OR(B8="",I8=""),"",MIN($O$24,MAX($O$23,ROUND(B8*$O$19+I8*$O$20,0))))</f>
      </c>
      <c r="K8" s="7">
        <f>IF(E8="","",MIN($O$24,MAX($O$23,MAX(E8:H8)+IF(COUNTIF(E8:H8,"&gt;="&amp;$O$21)&gt;=2,$O$22,0))))</f>
      </c>
      <c r="L8" s="7">
        <f>IF(OR(J8="",D8="",K8=""),"",J8*D8*K8)</f>
      </c>
      <c r="N8" t="s">
        <v>41</v>
      </c>
      <c r="O8">
        <v>4</v>
      </c>
    </row>
    <row r="9" spans="1:15" x14ac:dyDescent="0.25">
      <c r="A9" s="6"/>
      <c r="B9" s="6"/>
      <c r="C9" s="6"/>
      <c r="D9" s="6"/>
      <c r="E9" s="6"/>
      <c r="F9" s="6"/>
      <c r="G9" s="6"/>
      <c r="H9" s="6"/>
      <c r="I9" s="7">
        <f>IF(C9="","",IFERROR(VLOOKUP(C9,$N$5:$O$9,2,FALSE),""))</f>
      </c>
      <c r="J9" s="7">
        <f>IF(OR(B9="",I9=""),"",MIN($O$24,MAX($O$23,ROUND(B9*$O$19+I9*$O$20,0))))</f>
      </c>
      <c r="K9" s="7">
        <f>IF(E9="","",MIN($O$24,MAX($O$23,MAX(E9:H9)+IF(COUNTIF(E9:H9,"&gt;="&amp;$O$21)&gt;=2,$O$22,0))))</f>
      </c>
      <c r="L9" s="7">
        <f>IF(OR(J9="",D9="",K9=""),"",J9*D9*K9)</f>
      </c>
      <c r="N9" t="s">
        <v>42</v>
      </c>
      <c r="O9">
        <v>5</v>
      </c>
    </row>
    <row r="10" spans="1:12" x14ac:dyDescent="0.25">
      <c r="A10" s="6"/>
      <c r="B10" s="6"/>
      <c r="C10" s="6"/>
      <c r="D10" s="6"/>
      <c r="E10" s="6"/>
      <c r="F10" s="6"/>
      <c r="G10" s="6"/>
      <c r="H10" s="6"/>
      <c r="I10" s="7">
        <f>IF(C10="","",IFERROR(VLOOKUP(C10,$N$5:$O$9,2,FALSE),""))</f>
      </c>
      <c r="J10" s="7">
        <f>IF(OR(B10="",I10=""),"",MIN($O$24,MAX($O$23,ROUND(B10*$O$19+I10*$O$20,0))))</f>
      </c>
      <c r="K10" s="7">
        <f>IF(E10="","",MIN($O$24,MAX($O$23,MAX(E10:H10)+IF(COUNTIF(E10:H10,"&gt;="&amp;$O$21)&gt;=2,$O$22,0))))</f>
      </c>
      <c r="L10" s="7">
        <f>IF(OR(J10="",D10="",K10=""),"",J10*D10*K10)</f>
      </c>
    </row>
    <row r="11" spans="1:12" x14ac:dyDescent="0.25">
      <c r="A11" s="6"/>
      <c r="B11" s="6"/>
      <c r="C11" s="6"/>
      <c r="D11" s="6"/>
      <c r="E11" s="6"/>
      <c r="F11" s="6"/>
      <c r="G11" s="6"/>
      <c r="H11" s="6"/>
      <c r="I11" s="7">
        <f>IF(C11="","",IFERROR(VLOOKUP(C11,$N$5:$O$9,2,FALSE),""))</f>
      </c>
      <c r="J11" s="7">
        <f>IF(OR(B11="",I11=""),"",MIN($O$24,MAX($O$23,ROUND(B11*$O$19+I11*$O$20,0))))</f>
      </c>
      <c r="K11" s="7">
        <f>IF(E11="","",MIN($O$24,MAX($O$23,MAX(E11:H11)+IF(COUNTIF(E11:H11,"&gt;="&amp;$O$21)&gt;=2,$O$22,0))))</f>
      </c>
      <c r="L11" s="7">
        <f>IF(OR(J11="",D11="",K11=""),"",J11*D11*K11)</f>
      </c>
    </row>
    <row r="12" spans="14:15" x14ac:dyDescent="0.25">
      <c r="N12" t="s">
        <v>43</v>
      </c>
      <c r="O12" t="s">
        <v>44</v>
      </c>
    </row>
    <row r="13" ht="32" customHeight="1" spans="1:15" x14ac:dyDescent="0.25">
      <c r="A13" s="5" t="s">
        <v>45</v>
      </c>
      <c r="B13" s="5" t="s">
        <v>43</v>
      </c>
      <c r="C13" s="5" t="s">
        <v>46</v>
      </c>
      <c r="D13" s="5" t="s">
        <v>47</v>
      </c>
      <c r="E13" s="5" t="s">
        <v>48</v>
      </c>
      <c r="F13" s="5" t="s">
        <v>49</v>
      </c>
      <c r="G13" s="5" t="s">
        <v>50</v>
      </c>
      <c r="H13" s="5" t="s">
        <v>44</v>
      </c>
      <c r="I13" s="5" t="s">
        <v>51</v>
      </c>
      <c r="N13">
        <v>1</v>
      </c>
      <c r="O13">
        <v>0.4</v>
      </c>
    </row>
    <row r="14" spans="1:15" x14ac:dyDescent="0.25">
      <c r="A14" s="6" t="s">
        <v>52</v>
      </c>
      <c r="B14" s="6">
        <v>4</v>
      </c>
      <c r="C14" s="6">
        <v>1</v>
      </c>
      <c r="D14" s="6"/>
      <c r="E14" s="6"/>
      <c r="F14" s="6"/>
      <c r="G14" s="7">
        <f>IF(A14="","",IF(L8="",0,L8)*IF(C14="",0,C14)/2+IF(L9="",0,L9)*IF(D14="",0,D14)/2+IF(L10="",0,L10)*IF(E14="",0,E14)/2+IF(L11="",0,L11)*IF(F14="",0,F14)/2)</f>
      </c>
      <c r="H14" s="7">
        <f>IF(B14="","",IFERROR(VLOOKUP(B14,$N$13:$O$17,2,FALSE),""))</f>
      </c>
      <c r="I14" s="7">
        <f>IF(OR(A14="",G14="",H14=""),"",G14*H14)</f>
      </c>
      <c r="N14">
        <v>2</v>
      </c>
      <c r="O14">
        <v>0.7</v>
      </c>
    </row>
    <row r="15" spans="1:15" x14ac:dyDescent="0.25">
      <c r="A15" s="6" t="s">
        <v>53</v>
      </c>
      <c r="B15" s="6">
        <v>3</v>
      </c>
      <c r="C15" s="6">
        <v>2</v>
      </c>
      <c r="D15" s="6"/>
      <c r="E15" s="6"/>
      <c r="F15" s="6"/>
      <c r="G15" s="7">
        <f>IF(A15="","",IF(L8="",0,L8)*IF(C15="",0,C15)/2+IF(L9="",0,L9)*IF(D15="",0,D15)/2+IF(L10="",0,L10)*IF(E15="",0,E15)/2+IF(L11="",0,L11)*IF(F15="",0,F15)/2)</f>
      </c>
      <c r="H15" s="7">
        <f>IF(B15="","",IFERROR(VLOOKUP(B15,$N$13:$O$17,2,FALSE),""))</f>
      </c>
      <c r="I15" s="7">
        <f>IF(OR(A15="",G15="",H15=""),"",G15*H15)</f>
      </c>
      <c r="N15">
        <v>3</v>
      </c>
      <c r="O15">
        <v>1</v>
      </c>
    </row>
    <row r="16" spans="1:15" x14ac:dyDescent="0.25">
      <c r="A16" s="6"/>
      <c r="B16" s="6"/>
      <c r="C16" s="6"/>
      <c r="D16" s="6"/>
      <c r="E16" s="6"/>
      <c r="F16" s="6"/>
      <c r="G16" s="7">
        <f>IF(A16="","",IF(L8="",0,L8)*IF(C16="",0,C16)/2+IF(L9="",0,L9)*IF(D16="",0,D16)/2+IF(L10="",0,L10)*IF(E16="",0,E16)/2+IF(L11="",0,L11)*IF(F16="",0,F16)/2)</f>
      </c>
      <c r="H16" s="7">
        <f>IF(B16="","",IFERROR(VLOOKUP(B16,$N$13:$O$17,2,FALSE),""))</f>
      </c>
      <c r="I16" s="7">
        <f>IF(OR(A16="",G16="",H16=""),"",G16*H16)</f>
      </c>
      <c r="N16">
        <v>4</v>
      </c>
      <c r="O16">
        <v>1.15</v>
      </c>
    </row>
    <row r="17" spans="1:15" x14ac:dyDescent="0.25">
      <c r="A17" s="6"/>
      <c r="B17" s="6"/>
      <c r="C17" s="6"/>
      <c r="D17" s="6"/>
      <c r="E17" s="6"/>
      <c r="F17" s="6"/>
      <c r="G17" s="7">
        <f>IF(A17="","",IF(L8="",0,L8)*IF(C17="",0,C17)/2+IF(L9="",0,L9)*IF(D17="",0,D17)/2+IF(L10="",0,L10)*IF(E17="",0,E17)/2+IF(L11="",0,L11)*IF(F17="",0,F17)/2)</f>
      </c>
      <c r="H17" s="7">
        <f>IF(B17="","",IFERROR(VLOOKUP(B17,$N$13:$O$17,2,FALSE),""))</f>
      </c>
      <c r="I17" s="7">
        <f>IF(OR(A17="",G17="",H17=""),"",G17*H17)</f>
      </c>
      <c r="N17">
        <v>5</v>
      </c>
      <c r="O17">
        <v>1.3</v>
      </c>
    </row>
    <row r="19" spans="14:15" x14ac:dyDescent="0.25">
      <c r="N19" t="s">
        <v>54</v>
      </c>
      <c r="O19">
        <v>0.6</v>
      </c>
    </row>
    <row r="20" spans="1:15" x14ac:dyDescent="0.25">
      <c r="A20" t="s">
        <v>55</v>
      </c>
      <c r="B20" s="7">
        <f>IF(COUNT(I14:I17)=0,"",INDEX(A14:A17,MATCH(MAX(I14:I17),I14:I17,0)))</f>
      </c>
      <c r="C20" t="s">
        <v>56</v>
      </c>
      <c r="D20" s="7">
        <f>IF(COUNT(I14:I17)=0,"",MAX(I14:I17))</f>
      </c>
      <c r="N20" t="s">
        <v>57</v>
      </c>
      <c r="O20">
        <v>0.4</v>
      </c>
    </row>
    <row r="21" spans="1:15" x14ac:dyDescent="0.25">
      <c r="A21" t="s">
        <v>58</v>
      </c>
      <c r="B21" s="7">
        <f>IF(COUNT(I14:I17)&lt;2,"",INDEX(A14:A17,MATCH(LARGE(I14:I17,2),I14:I17,0)))</f>
      </c>
      <c r="C21" t="s">
        <v>59</v>
      </c>
      <c r="D21" s="7">
        <f>IF(COUNT(I14:I17)&lt;2,"",LARGE(I14:I17,2))</f>
      </c>
      <c r="N21" t="s">
        <v>60</v>
      </c>
      <c r="O21">
        <v>3</v>
      </c>
    </row>
    <row r="22" spans="1:15" x14ac:dyDescent="0.25">
      <c r="A22" t="s">
        <v>61</v>
      </c>
      <c r="B22" s="7">
        <f>IF(OR(D20="",D21=""),"",(D20-D21)/MAX(ABS(D20),1))</f>
      </c>
      <c r="N22" t="s">
        <v>62</v>
      </c>
      <c r="O22">
        <v>1</v>
      </c>
    </row>
    <row r="23" spans="1:15" x14ac:dyDescent="0.25">
      <c r="A23" t="s">
        <v>63</v>
      </c>
      <c r="B23" s="8">
        <f>IF(D20="","",IF(D20&lt;=0,"Toss-up. The leading score is not positive.",IF(INDEX(B14:B17,MATCH(B20,A14:A17,0))&lt;$O$25,"Toss-up. The leader's chance of winning is below the floor.",IF(D20&lt;$O$26,"Toss-up. The leading score is too small to name anyone.",IF(AND(D21&lt;&gt;"",B22&lt;$O$27),"Toss-up. The lead sits inside the gap.","The formula's outcome is "&amp;B20)))))</f>
      </c>
      <c r="C23" s="8"/>
      <c r="D23" s="8"/>
      <c r="E23" s="8"/>
      <c r="F23" s="8"/>
      <c r="G23" s="8"/>
      <c r="H23" s="8"/>
      <c r="I23" s="8"/>
      <c r="N23" t="s">
        <v>64</v>
      </c>
      <c r="O23">
        <v>1</v>
      </c>
    </row>
    <row r="24" spans="14:15" x14ac:dyDescent="0.25">
      <c r="N24" t="s">
        <v>65</v>
      </c>
      <c r="O24">
        <v>5</v>
      </c>
    </row>
    <row r="25" spans="14:15" x14ac:dyDescent="0.25">
      <c r="N25" t="s">
        <v>66</v>
      </c>
      <c r="O25">
        <v>2</v>
      </c>
    </row>
    <row r="26" spans="14:15" x14ac:dyDescent="0.25">
      <c r="N26" t="s">
        <v>67</v>
      </c>
      <c r="O26">
        <v>8</v>
      </c>
    </row>
    <row r="27" spans="14:15" x14ac:dyDescent="0.25">
      <c r="N27" t="s">
        <v>68</v>
      </c>
      <c r="O27">
        <v>0.18</v>
      </c>
    </row>
  </sheetData>
  <mergeCells count="4">
    <mergeCell ref="A2:L2"/>
    <mergeCell ref="A3:L3"/>
    <mergeCell ref="A4:L4"/>
    <mergeCell ref="B23:I23"/>
  </mergeCells>
  <dataValidations count="10">
    <dataValidation type="whole" allowBlank="1" showErrorMessage="1" error="Enter a whole number from 1 to 5." sqref="B10:B11">
      <formula1>1</formula1>
      <formula2>5</formula2>
    </dataValidation>
    <dataValidation type="whole" allowBlank="1" showErrorMessage="1" error="Enter a whole number from 1 to 5." sqref="B14:B17">
      <formula1>1</formula1>
      <formula2>5</formula2>
    </dataValidation>
    <dataValidation type="whole" allowBlank="1" showErrorMessage="1" error="Enter a whole number from 1 to 5." sqref="B8:B11">
      <formula1>1</formula1>
      <formula2>5</formula2>
    </dataValidation>
    <dataValidation type="list" allowBlank="1" showErrorMessage="1" error="Choose a penalty from the list." sqref="C10:C11">
      <formula1>$N$5:$N$9</formula1>
    </dataValidation>
    <dataValidation type="whole" allowBlank="1" showErrorMessage="1" error="Enter a whole number from -2 to 2." sqref="C14:F17">
      <formula1>-2</formula1>
      <formula2>2</formula2>
    </dataValidation>
    <dataValidation type="list" allowBlank="1" showErrorMessage="1" error="Choose a penalty from the list." sqref="C8:C11">
      <formula1>$N$5:$N$9</formula1>
    </dataValidation>
    <dataValidation type="whole" allowBlank="1" showErrorMessage="1" error="Enter a whole number from 1 to 5." sqref="D10:D11">
      <formula1>1</formula1>
      <formula2>5</formula2>
    </dataValidation>
    <dataValidation type="whole" allowBlank="1" showErrorMessage="1" error="Enter a whole number from 1 to 5." sqref="D8:D11">
      <formula1>1</formula1>
      <formula2>5</formula2>
    </dataValidation>
    <dataValidation type="whole" allowBlank="1" showErrorMessage="1" error="Enter a whole number from 0 to 5." sqref="E10:H11">
      <formula1>0</formula1>
      <formula2>5</formula2>
    </dataValidation>
    <dataValidation type="whole" allowBlank="1" showErrorMessage="1" error="Enter a whole number from 0 to 5." sqref="E8:H11">
      <formula1>0</formula1>
      <formula2>5</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pane ySplit="7" topLeftCell="A8" activePane="bottomLeft" state="frozen"/>
      <selection pane="bottomLeft"/>
    </sheetView>
  </sheetViews>
  <sheetFormatPr defaultRowHeight="15" outlineLevelRow="0" outlineLevelCol="0" x14ac:dyDescent="55"/>
  <cols>
    <col min="1" max="1" width="36" customWidth="1"/>
    <col min="2" max="2" width="14" customWidth="1"/>
    <col min="3" max="3" width="32" customWidth="1"/>
    <col min="4" max="4" width="12" customWidth="1"/>
    <col min="5" max="5" width="28" customWidth="1"/>
    <col min="6" max="6" width="32" customWidth="1"/>
    <col min="7" max="7" width="24" customWidth="1"/>
    <col min="8" max="8" width="22" customWidth="1"/>
    <col min="9" max="9" width="14" customWidth="1"/>
    <col min="10" max="10" width="12" customWidth="1"/>
    <col min="11" max="11" width="16" customWidth="1"/>
    <col min="12" max="12" width="12" customWidth="1"/>
    <col min="13" max="13" width="14" customWidth="1"/>
    <col min="14" max="14" width="42" customWidth="1"/>
    <col min="15" max="15" width="18" customWidth="1"/>
  </cols>
  <sheetData>
    <row r="1" spans="1:1" x14ac:dyDescent="0.25">
      <c r="A1" s="1" t="s">
        <v>69</v>
      </c>
    </row>
    <row r="2" ht="32" customHeight="1" spans="1:12" x14ac:dyDescent="0.25">
      <c r="A2" s="4" t="s">
        <v>70</v>
      </c>
      <c r="B2" s="4"/>
      <c r="C2" s="4"/>
      <c r="D2" s="4"/>
      <c r="E2" s="4"/>
      <c r="F2" s="4"/>
      <c r="G2" s="4"/>
      <c r="H2" s="4"/>
      <c r="I2" s="4"/>
      <c r="J2" s="4"/>
      <c r="K2" s="4"/>
      <c r="L2" s="4"/>
    </row>
    <row r="4" spans="14:15" x14ac:dyDescent="0.25">
      <c r="N4" t="s">
        <v>25</v>
      </c>
      <c r="O4" t="s">
        <v>26</v>
      </c>
    </row>
    <row r="5" spans="14:15" x14ac:dyDescent="0.25">
      <c r="N5" t="s">
        <v>27</v>
      </c>
      <c r="O5">
        <v>1</v>
      </c>
    </row>
    <row r="6" spans="14:15" x14ac:dyDescent="0.25">
      <c r="N6" t="s">
        <v>28</v>
      </c>
      <c r="O6">
        <v>2</v>
      </c>
    </row>
    <row r="7" ht="32" customHeight="1" spans="1:15" x14ac:dyDescent="0.25">
      <c r="A7" s="5" t="s">
        <v>29</v>
      </c>
      <c r="B7" s="5" t="s">
        <v>30</v>
      </c>
      <c r="C7" s="5" t="s">
        <v>25</v>
      </c>
      <c r="D7" s="5" t="s">
        <v>31</v>
      </c>
      <c r="E7" s="5" t="s">
        <v>32</v>
      </c>
      <c r="F7" s="5" t="s">
        <v>33</v>
      </c>
      <c r="G7" s="5" t="s">
        <v>34</v>
      </c>
      <c r="H7" s="5" t="s">
        <v>35</v>
      </c>
      <c r="I7" s="5" t="s">
        <v>26</v>
      </c>
      <c r="J7" s="5" t="s">
        <v>36</v>
      </c>
      <c r="K7" s="5" t="s">
        <v>37</v>
      </c>
      <c r="L7" s="5" t="s">
        <v>38</v>
      </c>
      <c r="N7" t="s">
        <v>39</v>
      </c>
      <c r="O7">
        <v>3</v>
      </c>
    </row>
    <row r="8" spans="1:15" x14ac:dyDescent="0.25">
      <c r="A8" s="6"/>
      <c r="B8" s="6"/>
      <c r="C8" s="6"/>
      <c r="D8" s="6"/>
      <c r="E8" s="6"/>
      <c r="F8" s="6"/>
      <c r="G8" s="6"/>
      <c r="H8" s="6"/>
      <c r="I8" s="7">
        <f>IF(C8="","",IFERROR(VLOOKUP(C8,$N$5:$O$9,2,FALSE),""))</f>
      </c>
      <c r="J8" s="7">
        <f>IF(OR(B8="",I8=""),"",MIN($O$24,MAX($O$23,ROUND(B8*$O$19+I8*$O$20,0))))</f>
      </c>
      <c r="K8" s="7">
        <f>IF(E8="","",MIN($O$24,MAX($O$23,MAX(E8:H8)+IF(COUNTIF(E8:H8,"&gt;="&amp;$O$21)&gt;=2,$O$22,0))))</f>
      </c>
      <c r="L8" s="7">
        <f>IF(OR(J8="",D8="",K8=""),"",J8*D8*K8)</f>
      </c>
      <c r="N8" t="s">
        <v>41</v>
      </c>
      <c r="O8">
        <v>4</v>
      </c>
    </row>
    <row r="9" spans="1:15" x14ac:dyDescent="0.25">
      <c r="A9" s="6"/>
      <c r="B9" s="6"/>
      <c r="C9" s="6"/>
      <c r="D9" s="6"/>
      <c r="E9" s="6"/>
      <c r="F9" s="6"/>
      <c r="G9" s="6"/>
      <c r="H9" s="6"/>
      <c r="I9" s="7">
        <f>IF(C9="","",IFERROR(VLOOKUP(C9,$N$5:$O$9,2,FALSE),""))</f>
      </c>
      <c r="J9" s="7">
        <f>IF(OR(B9="",I9=""),"",MIN($O$24,MAX($O$23,ROUND(B9*$O$19+I9*$O$20,0))))</f>
      </c>
      <c r="K9" s="7">
        <f>IF(E9="","",MIN($O$24,MAX($O$23,MAX(E9:H9)+IF(COUNTIF(E9:H9,"&gt;="&amp;$O$21)&gt;=2,$O$22,0))))</f>
      </c>
      <c r="L9" s="7">
        <f>IF(OR(J9="",D9="",K9=""),"",J9*D9*K9)</f>
      </c>
      <c r="N9" t="s">
        <v>42</v>
      </c>
      <c r="O9">
        <v>5</v>
      </c>
    </row>
    <row r="10" spans="1:12" x14ac:dyDescent="0.25">
      <c r="A10" s="6"/>
      <c r="B10" s="6"/>
      <c r="C10" s="6"/>
      <c r="D10" s="6"/>
      <c r="E10" s="6"/>
      <c r="F10" s="6"/>
      <c r="G10" s="6"/>
      <c r="H10" s="6"/>
      <c r="I10" s="7">
        <f>IF(C10="","",IFERROR(VLOOKUP(C10,$N$5:$O$9,2,FALSE),""))</f>
      </c>
      <c r="J10" s="7">
        <f>IF(OR(B10="",I10=""),"",MIN($O$24,MAX($O$23,ROUND(B10*$O$19+I10*$O$20,0))))</f>
      </c>
      <c r="K10" s="7">
        <f>IF(E10="","",MIN($O$24,MAX($O$23,MAX(E10:H10)+IF(COUNTIF(E10:H10,"&gt;="&amp;$O$21)&gt;=2,$O$22,0))))</f>
      </c>
      <c r="L10" s="7">
        <f>IF(OR(J10="",D10="",K10=""),"",J10*D10*K10)</f>
      </c>
    </row>
    <row r="11" spans="1:12" x14ac:dyDescent="0.25">
      <c r="A11" s="6"/>
      <c r="B11" s="6"/>
      <c r="C11" s="6"/>
      <c r="D11" s="6"/>
      <c r="E11" s="6"/>
      <c r="F11" s="6"/>
      <c r="G11" s="6"/>
      <c r="H11" s="6"/>
      <c r="I11" s="7">
        <f>IF(C11="","",IFERROR(VLOOKUP(C11,$N$5:$O$9,2,FALSE),""))</f>
      </c>
      <c r="J11" s="7">
        <f>IF(OR(B11="",I11=""),"",MIN($O$24,MAX($O$23,ROUND(B11*$O$19+I11*$O$20,0))))</f>
      </c>
      <c r="K11" s="7">
        <f>IF(E11="","",MIN($O$24,MAX($O$23,MAX(E11:H11)+IF(COUNTIF(E11:H11,"&gt;="&amp;$O$21)&gt;=2,$O$22,0))))</f>
      </c>
      <c r="L11" s="7">
        <f>IF(OR(J11="",D11="",K11=""),"",J11*D11*K11)</f>
      </c>
    </row>
    <row r="12" spans="14:15" x14ac:dyDescent="0.25">
      <c r="N12" t="s">
        <v>43</v>
      </c>
      <c r="O12" t="s">
        <v>44</v>
      </c>
    </row>
    <row r="13" ht="32" customHeight="1" spans="1:15" x14ac:dyDescent="0.25">
      <c r="A13" s="5" t="s">
        <v>45</v>
      </c>
      <c r="B13" s="5" t="s">
        <v>43</v>
      </c>
      <c r="C13" s="5" t="s">
        <v>46</v>
      </c>
      <c r="D13" s="5" t="s">
        <v>47</v>
      </c>
      <c r="E13" s="5" t="s">
        <v>48</v>
      </c>
      <c r="F13" s="5" t="s">
        <v>49</v>
      </c>
      <c r="G13" s="5" t="s">
        <v>50</v>
      </c>
      <c r="H13" s="5" t="s">
        <v>44</v>
      </c>
      <c r="I13" s="5" t="s">
        <v>51</v>
      </c>
      <c r="N13">
        <v>1</v>
      </c>
      <c r="O13">
        <v>0.4</v>
      </c>
    </row>
    <row r="14" spans="1:15" x14ac:dyDescent="0.25">
      <c r="A14" s="6"/>
      <c r="B14" s="6"/>
      <c r="C14" s="6"/>
      <c r="D14" s="6"/>
      <c r="E14" s="6"/>
      <c r="F14" s="6"/>
      <c r="G14" s="7">
        <f>IF(A14="","",IF(L8="",0,L8)*IF(C14="",0,C14)/2+IF(L9="",0,L9)*IF(D14="",0,D14)/2+IF(L10="",0,L10)*IF(E14="",0,E14)/2+IF(L11="",0,L11)*IF(F14="",0,F14)/2)</f>
      </c>
      <c r="H14" s="7">
        <f>IF(B14="","",IFERROR(VLOOKUP(B14,$N$13:$O$17,2,FALSE),""))</f>
      </c>
      <c r="I14" s="7">
        <f>IF(OR(A14="",G14="",H14=""),"",G14*H14)</f>
      </c>
      <c r="N14">
        <v>2</v>
      </c>
      <c r="O14">
        <v>0.7</v>
      </c>
    </row>
    <row r="15" spans="1:15" x14ac:dyDescent="0.25">
      <c r="A15" s="6"/>
      <c r="B15" s="6"/>
      <c r="C15" s="6"/>
      <c r="D15" s="6"/>
      <c r="E15" s="6"/>
      <c r="F15" s="6"/>
      <c r="G15" s="7">
        <f>IF(A15="","",IF(L8="",0,L8)*IF(C15="",0,C15)/2+IF(L9="",0,L9)*IF(D15="",0,D15)/2+IF(L10="",0,L10)*IF(E15="",0,E15)/2+IF(L11="",0,L11)*IF(F15="",0,F15)/2)</f>
      </c>
      <c r="H15" s="7">
        <f>IF(B15="","",IFERROR(VLOOKUP(B15,$N$13:$O$17,2,FALSE),""))</f>
      </c>
      <c r="I15" s="7">
        <f>IF(OR(A15="",G15="",H15=""),"",G15*H15)</f>
      </c>
      <c r="N15">
        <v>3</v>
      </c>
      <c r="O15">
        <v>1</v>
      </c>
    </row>
    <row r="16" spans="1:15" x14ac:dyDescent="0.25">
      <c r="A16" s="6"/>
      <c r="B16" s="6"/>
      <c r="C16" s="6"/>
      <c r="D16" s="6"/>
      <c r="E16" s="6"/>
      <c r="F16" s="6"/>
      <c r="G16" s="7">
        <f>IF(A16="","",IF(L8="",0,L8)*IF(C16="",0,C16)/2+IF(L9="",0,L9)*IF(D16="",0,D16)/2+IF(L10="",0,L10)*IF(E16="",0,E16)/2+IF(L11="",0,L11)*IF(F16="",0,F16)/2)</f>
      </c>
      <c r="H16" s="7">
        <f>IF(B16="","",IFERROR(VLOOKUP(B16,$N$13:$O$17,2,FALSE),""))</f>
      </c>
      <c r="I16" s="7">
        <f>IF(OR(A16="",G16="",H16=""),"",G16*H16)</f>
      </c>
      <c r="N16">
        <v>4</v>
      </c>
      <c r="O16">
        <v>1.15</v>
      </c>
    </row>
    <row r="17" spans="1:15" x14ac:dyDescent="0.25">
      <c r="A17" s="6"/>
      <c r="B17" s="6"/>
      <c r="C17" s="6"/>
      <c r="D17" s="6"/>
      <c r="E17" s="6"/>
      <c r="F17" s="6"/>
      <c r="G17" s="7">
        <f>IF(A17="","",IF(L8="",0,L8)*IF(C17="",0,C17)/2+IF(L9="",0,L9)*IF(D17="",0,D17)/2+IF(L10="",0,L10)*IF(E17="",0,E17)/2+IF(L11="",0,L11)*IF(F17="",0,F17)/2)</f>
      </c>
      <c r="H17" s="7">
        <f>IF(B17="","",IFERROR(VLOOKUP(B17,$N$13:$O$17,2,FALSE),""))</f>
      </c>
      <c r="I17" s="7">
        <f>IF(OR(A17="",G17="",H17=""),"",G17*H17)</f>
      </c>
      <c r="N17">
        <v>5</v>
      </c>
      <c r="O17">
        <v>1.3</v>
      </c>
    </row>
    <row r="19" spans="14:15" x14ac:dyDescent="0.25">
      <c r="N19" t="s">
        <v>54</v>
      </c>
      <c r="O19">
        <v>0.6</v>
      </c>
    </row>
    <row r="20" spans="1:15" x14ac:dyDescent="0.25">
      <c r="A20" t="s">
        <v>55</v>
      </c>
      <c r="B20" s="7">
        <f>IF(COUNT(I14:I17)=0,"",INDEX(A14:A17,MATCH(MAX(I14:I17),I14:I17,0)))</f>
      </c>
      <c r="C20" t="s">
        <v>56</v>
      </c>
      <c r="D20" s="7">
        <f>IF(COUNT(I14:I17)=0,"",MAX(I14:I17))</f>
      </c>
      <c r="N20" t="s">
        <v>57</v>
      </c>
      <c r="O20">
        <v>0.4</v>
      </c>
    </row>
    <row r="21" spans="1:15" x14ac:dyDescent="0.25">
      <c r="A21" t="s">
        <v>58</v>
      </c>
      <c r="B21" s="7">
        <f>IF(COUNT(I14:I17)&lt;2,"",INDEX(A14:A17,MATCH(LARGE(I14:I17,2),I14:I17,0)))</f>
      </c>
      <c r="C21" t="s">
        <v>59</v>
      </c>
      <c r="D21" s="7">
        <f>IF(COUNT(I14:I17)&lt;2,"",LARGE(I14:I17,2))</f>
      </c>
      <c r="N21" t="s">
        <v>60</v>
      </c>
      <c r="O21">
        <v>3</v>
      </c>
    </row>
    <row r="22" spans="1:15" x14ac:dyDescent="0.25">
      <c r="A22" t="s">
        <v>61</v>
      </c>
      <c r="B22" s="7">
        <f>IF(OR(D20="",D21=""),"",(D20-D21)/MAX(ABS(D20),1))</f>
      </c>
      <c r="N22" t="s">
        <v>62</v>
      </c>
      <c r="O22">
        <v>1</v>
      </c>
    </row>
    <row r="23" spans="1:15" x14ac:dyDescent="0.25">
      <c r="A23" t="s">
        <v>63</v>
      </c>
      <c r="B23" s="8">
        <f>IF(D20="","",IF(D20&lt;=0,"Toss-up. The leading score is not positive.",IF(INDEX(B14:B17,MATCH(B20,A14:A17,0))&lt;$O$25,"Toss-up. The leader's chance of winning is below the floor.",IF(D20&lt;$O$26,"Toss-up. The leading score is too small to name anyone.",IF(AND(D21&lt;&gt;"",B22&lt;$O$27),"Toss-up. The lead sits inside the gap.","Endorsement of "&amp;B20)))))</f>
      </c>
      <c r="C23" s="8"/>
      <c r="D23" s="8"/>
      <c r="E23" s="8"/>
      <c r="F23" s="8"/>
      <c r="G23" s="8"/>
      <c r="H23" s="8"/>
      <c r="I23" s="8"/>
      <c r="N23" t="s">
        <v>64</v>
      </c>
      <c r="O23">
        <v>1</v>
      </c>
    </row>
    <row r="24" spans="14:15" x14ac:dyDescent="0.25">
      <c r="N24" t="s">
        <v>65</v>
      </c>
      <c r="O24">
        <v>5</v>
      </c>
    </row>
    <row r="25" spans="14:15" x14ac:dyDescent="0.25">
      <c r="N25" t="s">
        <v>66</v>
      </c>
      <c r="O25">
        <v>2</v>
      </c>
    </row>
    <row r="26" spans="14:15" x14ac:dyDescent="0.25">
      <c r="N26" t="s">
        <v>67</v>
      </c>
      <c r="O26">
        <v>8</v>
      </c>
    </row>
    <row r="27" spans="14:15" x14ac:dyDescent="0.25">
      <c r="N27" t="s">
        <v>68</v>
      </c>
      <c r="O27">
        <v>0.18</v>
      </c>
    </row>
  </sheetData>
  <mergeCells count="2">
    <mergeCell ref="A2:L2"/>
    <mergeCell ref="B23:I23"/>
  </mergeCells>
  <dataValidations count="10">
    <dataValidation type="whole" allowBlank="1" showErrorMessage="1" error="Enter a whole number from 1 to 5." sqref="B10:B11">
      <formula1>1</formula1>
      <formula2>5</formula2>
    </dataValidation>
    <dataValidation type="whole" allowBlank="1" showErrorMessage="1" error="Enter a whole number from 1 to 5." sqref="B14:B17">
      <formula1>1</formula1>
      <formula2>5</formula2>
    </dataValidation>
    <dataValidation type="whole" allowBlank="1" showErrorMessage="1" error="Enter a whole number from 1 to 5." sqref="B8:B11">
      <formula1>1</formula1>
      <formula2>5</formula2>
    </dataValidation>
    <dataValidation type="list" allowBlank="1" showErrorMessage="1" error="Choose a penalty from the list." sqref="C10:C11">
      <formula1>$N$5:$N$9</formula1>
    </dataValidation>
    <dataValidation type="whole" allowBlank="1" showErrorMessage="1" error="Enter a whole number from -2 to 2." sqref="C14:F17">
      <formula1>-2</formula1>
      <formula2>2</formula2>
    </dataValidation>
    <dataValidation type="list" allowBlank="1" showErrorMessage="1" error="Choose a penalty from the list." sqref="C8:C11">
      <formula1>$N$5:$N$9</formula1>
    </dataValidation>
    <dataValidation type="whole" allowBlank="1" showErrorMessage="1" error="Enter a whole number from 1 to 5." sqref="D10:D11">
      <formula1>1</formula1>
      <formula2>5</formula2>
    </dataValidation>
    <dataValidation type="whole" allowBlank="1" showErrorMessage="1" error="Enter a whole number from 1 to 5." sqref="D8:D11">
      <formula1>1</formula1>
      <formula2>5</formula2>
    </dataValidation>
    <dataValidation type="whole" allowBlank="1" showErrorMessage="1" error="Enter a whole number from 0 to 5." sqref="E10:H11">
      <formula1>0</formula1>
      <formula2>5</formula2>
    </dataValidation>
    <dataValidation type="whole" allowBlank="1" showErrorMessage="1" error="Enter a whole number from 0 to 5." sqref="E8:H11">
      <formula1>0</formula1>
      <formula2>5</formula2>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Texas example</vt:lpstr>
      <vt:lpstr>Blank template</vt:lpstr>
    </vt:vector>
  </TitlesOfParts>
  <Company>Strategic Liberty Coalition</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Strategic Liberty Coalition</dc:creator>
  <dc:title>Free Strategic Voting Worksheet</dc:title>
  <dc:subject>Score the candidates on your ballot</dc:subject>
  <dc:description>Free spreadsheet to score every candidate on your ballot. Type harm, reach, four office routes, and winnability. The sheet calculates power and the call. https://strategiclibertycoalition.com/methodology/worksheet</dc:description>
  <cp:keywords>strategic voting, ballot, harm, reach, office impact, winnability</cp:keywords>
  <cp:category>politics</cp:category>
  <cp:lastModifiedBy>Strategic Liberty Coalition</cp:lastModifiedBy>
  <dcterms:created xsi:type="dcterms:W3CDTF">2026-11-02T00:00:00Z</dcterms:created>
  <dcterms:modified xsi:type="dcterms:W3CDTF">2026-11-02T00:00:00Z</dcterms:modified>
</cp:coreProperties>
</file>